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汇总表" sheetId="1" r:id="rId1"/>
    <sheet name="明细表" sheetId="2" r:id="rId2"/>
  </sheets>
  <definedNames>
    <definedName name="_xlnm.Print_Titles" localSheetId="1">明细表!$1:$4</definedName>
    <definedName name="_xlnm.Print_Titles" localSheetId="0">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<sst xmlns="http://schemas.openxmlformats.org/spreadsheetml/2006/main" count="79" uniqueCount="55">
  <si>
    <t>总   概   算  表</t>
  </si>
  <si>
    <t>工程名称：金凤区第三小学、第十一小学、第十三中学基础设施改造及消防安全能力提升项目</t>
  </si>
  <si>
    <t>序号</t>
  </si>
  <si>
    <t>工程或费用名称</t>
  </si>
  <si>
    <t>概算金额（万元）</t>
  </si>
  <si>
    <t>占投资额</t>
  </si>
  <si>
    <t>建筑工程</t>
  </si>
  <si>
    <t xml:space="preserve">安装工程 </t>
  </si>
  <si>
    <t>设备购置</t>
  </si>
  <si>
    <t>其它费用</t>
  </si>
  <si>
    <t>合计</t>
  </si>
  <si>
    <t xml:space="preserve">一 </t>
  </si>
  <si>
    <t>建筑工程费用</t>
  </si>
  <si>
    <t>二</t>
  </si>
  <si>
    <t>工程建设其他费用</t>
  </si>
  <si>
    <t>三</t>
  </si>
  <si>
    <t>预备费</t>
  </si>
  <si>
    <t>四</t>
  </si>
  <si>
    <t>项目总投资</t>
  </si>
  <si>
    <t>综 合  概   算  表</t>
  </si>
  <si>
    <t>项目名称：金凤区第十一小学等学校基础设施改造及消防安全能力提升项目</t>
  </si>
  <si>
    <t>估算价值（万元）</t>
  </si>
  <si>
    <t>技术经济指标（元）</t>
  </si>
  <si>
    <t>占投资额（%）</t>
  </si>
  <si>
    <t>建安工程</t>
  </si>
  <si>
    <t>设备购置费</t>
  </si>
  <si>
    <t>单位</t>
  </si>
  <si>
    <t>数量</t>
  </si>
  <si>
    <t>单位价值</t>
  </si>
  <si>
    <t>工程费用</t>
  </si>
  <si>
    <t>金凤区第三小学</t>
  </si>
  <si>
    <t>㎡</t>
  </si>
  <si>
    <t>实验楼</t>
  </si>
  <si>
    <t>1#教学楼</t>
  </si>
  <si>
    <t>2#教学楼</t>
  </si>
  <si>
    <t>金凤区第十一小学</t>
  </si>
  <si>
    <t>善行楼</t>
  </si>
  <si>
    <t>善学楼</t>
  </si>
  <si>
    <t>尚德楼</t>
  </si>
  <si>
    <t>生活楼</t>
  </si>
  <si>
    <t>金凤区第十三中学</t>
  </si>
  <si>
    <t>Ⅰ教学楼、Ⅱ图书馆、Ⅲ合班教室</t>
  </si>
  <si>
    <t>体育馆</t>
  </si>
  <si>
    <t>门房</t>
  </si>
  <si>
    <t>工程监理费</t>
  </si>
  <si>
    <t>工程费用×1.8%</t>
  </si>
  <si>
    <t>招标代理服务费</t>
  </si>
  <si>
    <t>工程费用×0.8%</t>
  </si>
  <si>
    <t>编制招标清单及招标控制价</t>
  </si>
  <si>
    <t>工程费用×0.7%</t>
  </si>
  <si>
    <r>
      <rPr>
        <sz val="10"/>
        <color rgb="FF000000"/>
        <rFont val="宋体"/>
        <charset val="134"/>
      </rPr>
      <t>编制竣工结算</t>
    </r>
  </si>
  <si>
    <t>由财政审计部门单独支付</t>
  </si>
  <si>
    <t>设计费</t>
  </si>
  <si>
    <t>工程费用×2.0%</t>
  </si>
  <si>
    <t>（工程费用+建设其他费用）*3%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</si>
</sst>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9"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5" xfId="49" applyFont="1" applyFill="1" applyBorder="1" applyAlignment="1">
      <alignment vertical="center" wrapText="1"/>
    </xf>
    <xf numFmtId="0" fontId="5" fillId="2" borderId="5" xfId="49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5" xfId="49" applyFont="1" applyFill="1" applyBorder="1" applyAlignment="1">
      <alignment vertical="center" wrapText="1"/>
    </xf>
    <xf numFmtId="0" fontId="7" fillId="2" borderId="5" xfId="49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76" fontId="7" fillId="2" borderId="5" xfId="49" applyNumberFormat="1" applyFont="1" applyFill="1" applyBorder="1" applyAlignment="1">
      <alignment horizontal="center" vertical="center" wrapText="1"/>
    </xf>
    <xf numFmtId="0" fontId="7" fillId="0" borderId="6" xfId="49" applyFont="1" applyFill="1" applyBorder="1" applyAlignment="1">
      <alignment vertical="center" wrapText="1"/>
    </xf>
    <xf numFmtId="176" fontId="1" fillId="0" borderId="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76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176" fontId="6" fillId="0" borderId="7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1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0" fontId="1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G11" sqref="G11"/>
    </sheetView>
  </sheetViews>
  <sheetFormatPr defaultColWidth="9" defaultRowHeight="13.5"/>
  <cols>
    <col min="1" max="1" width="8.35833333333333" style="3" customWidth="1"/>
    <col min="2" max="2" width="43" style="4" customWidth="1"/>
    <col min="3" max="7" width="14" style="5" customWidth="1"/>
    <col min="8" max="8" width="16.6333333333333" style="5" customWidth="1"/>
    <col min="9" max="9" width="9.25833333333333"/>
    <col min="10" max="10" width="14.1333333333333"/>
    <col min="15" max="15" width="29.3833333333333" customWidth="1"/>
    <col min="16" max="16" width="12.1333333333333" customWidth="1"/>
    <col min="17" max="17" width="18.8833333333333" style="47" customWidth="1"/>
  </cols>
  <sheetData>
    <row r="1" ht="39" customHeight="1" spans="1:8">
      <c r="A1" s="6" t="s">
        <v>0</v>
      </c>
      <c r="B1" s="6"/>
      <c r="C1" s="7"/>
      <c r="D1" s="7"/>
      <c r="E1" s="7"/>
      <c r="F1" s="7"/>
      <c r="G1" s="7"/>
      <c r="H1" s="6"/>
    </row>
    <row r="2" ht="30" customHeight="1" spans="1:8">
      <c r="A2" s="48" t="s">
        <v>1</v>
      </c>
      <c r="B2" s="48"/>
      <c r="C2" s="48"/>
      <c r="D2" s="48"/>
      <c r="E2" s="48"/>
      <c r="F2" s="48"/>
      <c r="G2" s="48"/>
      <c r="H2" s="48"/>
    </row>
    <row r="3" ht="30" customHeight="1" spans="1:8">
      <c r="A3" s="9" t="s">
        <v>2</v>
      </c>
      <c r="B3" s="10" t="s">
        <v>3</v>
      </c>
      <c r="C3" s="15" t="s">
        <v>4</v>
      </c>
      <c r="D3" s="15"/>
      <c r="E3" s="15"/>
      <c r="F3" s="15"/>
      <c r="G3" s="15"/>
      <c r="H3" s="15" t="s">
        <v>5</v>
      </c>
    </row>
    <row r="4" ht="30" customHeight="1" spans="1:8">
      <c r="A4" s="9"/>
      <c r="B4" s="10"/>
      <c r="C4" s="15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5"/>
    </row>
    <row r="5" s="1" customFormat="1" ht="36" customHeight="1" spans="1:17">
      <c r="A5" s="16" t="s">
        <v>11</v>
      </c>
      <c r="B5" s="17" t="s">
        <v>12</v>
      </c>
      <c r="C5" s="18">
        <f>明细表!C27</f>
        <v>368.57</v>
      </c>
      <c r="D5" s="18"/>
      <c r="E5" s="18"/>
      <c r="F5" s="18"/>
      <c r="G5" s="18">
        <f>C5+D5+E5+F5</f>
        <v>368.57</v>
      </c>
      <c r="H5" s="49">
        <f>G5/G11</f>
        <v>0.922024315805274</v>
      </c>
      <c r="Q5" s="52"/>
    </row>
    <row r="6" s="1" customFormat="1" ht="36" customHeight="1" spans="1:17">
      <c r="A6" s="16"/>
      <c r="B6" s="17"/>
      <c r="C6" s="18"/>
      <c r="D6" s="18"/>
      <c r="E6" s="18"/>
      <c r="F6" s="18"/>
      <c r="G6" s="18"/>
      <c r="H6" s="49"/>
      <c r="Q6" s="52"/>
    </row>
    <row r="7" s="1" customFormat="1" ht="36" customHeight="1" spans="1:17">
      <c r="A7" s="16" t="s">
        <v>13</v>
      </c>
      <c r="B7" s="17" t="s">
        <v>14</v>
      </c>
      <c r="C7" s="18"/>
      <c r="D7" s="18"/>
      <c r="E7" s="18"/>
      <c r="F7" s="18">
        <f>明细表!F20</f>
        <v>19.53421</v>
      </c>
      <c r="G7" s="18">
        <f>C7+D7+E7+F7</f>
        <v>19.53421</v>
      </c>
      <c r="H7" s="49">
        <f>G7/G11</f>
        <v>0.0488672887376795</v>
      </c>
      <c r="Q7" s="52"/>
    </row>
    <row r="8" s="2" customFormat="1" ht="36" customHeight="1" spans="1:17">
      <c r="A8" s="9"/>
      <c r="B8" s="50"/>
      <c r="C8" s="15"/>
      <c r="D8" s="15"/>
      <c r="E8" s="15"/>
      <c r="F8" s="15"/>
      <c r="G8" s="18"/>
      <c r="H8" s="49"/>
      <c r="Q8" s="47"/>
    </row>
    <row r="9" s="1" customFormat="1" ht="36" customHeight="1" spans="1:17">
      <c r="A9" s="16" t="s">
        <v>15</v>
      </c>
      <c r="B9" s="17" t="s">
        <v>16</v>
      </c>
      <c r="C9" s="18"/>
      <c r="D9" s="18"/>
      <c r="E9" s="18"/>
      <c r="F9" s="18">
        <f>明细表!F26</f>
        <v>11.6431263</v>
      </c>
      <c r="G9" s="18">
        <f>C9+D9+E9+F9</f>
        <v>11.6431263</v>
      </c>
      <c r="H9" s="49">
        <f>G9/G11</f>
        <v>0.0291267481362886</v>
      </c>
      <c r="Q9" s="52"/>
    </row>
    <row r="10" s="1" customFormat="1" ht="36" customHeight="1" spans="1:17">
      <c r="A10" s="16"/>
      <c r="B10" s="17"/>
      <c r="C10" s="18"/>
      <c r="D10" s="18"/>
      <c r="E10" s="18"/>
      <c r="F10" s="18"/>
      <c r="G10" s="18"/>
      <c r="H10" s="49"/>
      <c r="Q10" s="52"/>
    </row>
    <row r="11" s="1" customFormat="1" ht="36" customHeight="1" spans="1:17">
      <c r="A11" s="16" t="s">
        <v>17</v>
      </c>
      <c r="B11" s="17" t="s">
        <v>18</v>
      </c>
      <c r="C11" s="18">
        <f>C5</f>
        <v>368.57</v>
      </c>
      <c r="D11" s="18"/>
      <c r="E11" s="18"/>
      <c r="F11" s="18">
        <f>F5+F7+F9</f>
        <v>31.1773363</v>
      </c>
      <c r="G11" s="18">
        <v>399.74</v>
      </c>
      <c r="H11" s="49">
        <f>H5+H7+H9</f>
        <v>1.00001835267924</v>
      </c>
      <c r="Q11" s="52"/>
    </row>
    <row r="12" ht="33" customHeight="1" spans="3:7">
      <c r="C12" s="51"/>
      <c r="D12" s="51"/>
      <c r="E12" s="51"/>
      <c r="F12" s="51"/>
      <c r="G12" s="51"/>
    </row>
  </sheetData>
  <mergeCells count="6">
    <mergeCell ref="A1:H1"/>
    <mergeCell ref="A2:H2"/>
    <mergeCell ref="C3:G3"/>
    <mergeCell ref="A3:A4"/>
    <mergeCell ref="B3:B4"/>
    <mergeCell ref="H3:H4"/>
  </mergeCells>
  <pageMargins left="0.550694444444444" right="0.0784722222222222" top="0.590277777777778" bottom="0.196527777777778" header="0.0784722222222222" footer="0.118055555555556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zoomScale="115" zoomScaleNormal="115" workbookViewId="0">
      <selection activeCell="H25" sqref="H25:J25"/>
    </sheetView>
  </sheetViews>
  <sheetFormatPr defaultColWidth="9" defaultRowHeight="13.5"/>
  <cols>
    <col min="1" max="1" width="5.25833333333333" style="3" customWidth="1"/>
    <col min="2" max="2" width="20.3833333333333" style="4" customWidth="1"/>
    <col min="3" max="3" width="8.88333333333333" style="5" customWidth="1"/>
    <col min="4" max="4" width="0.758333333333333" style="5" hidden="1" customWidth="1"/>
    <col min="5" max="5" width="7.96666666666667" style="5" customWidth="1"/>
    <col min="6" max="6" width="8.88333333333333" style="5" customWidth="1"/>
    <col min="7" max="7" width="10.9" style="5" customWidth="1"/>
    <col min="8" max="8" width="7" style="3" customWidth="1"/>
    <col min="9" max="9" width="9.88333333333333" style="5" customWidth="1"/>
    <col min="10" max="10" width="9.38333333333333" style="5" customWidth="1"/>
    <col min="11" max="11" width="7.63333333333333" customWidth="1"/>
    <col min="12" max="12" width="14.1333333333333"/>
    <col min="13" max="15" width="10.3833333333333"/>
    <col min="16" max="16" width="14.1333333333333"/>
  </cols>
  <sheetData>
    <row r="1" ht="24" customHeight="1" spans="1:10">
      <c r="A1" s="6" t="s">
        <v>19</v>
      </c>
      <c r="B1" s="6"/>
      <c r="C1" s="7"/>
      <c r="D1" s="7"/>
      <c r="E1" s="7"/>
      <c r="F1" s="7"/>
      <c r="G1" s="7"/>
      <c r="H1" s="6"/>
      <c r="I1" s="7"/>
      <c r="J1" s="6"/>
    </row>
    <row r="2" ht="21" customHeight="1" spans="1:11">
      <c r="A2" s="8" t="s">
        <v>20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21" customHeight="1" spans="1:11">
      <c r="A3" s="9" t="s">
        <v>2</v>
      </c>
      <c r="B3" s="10" t="s">
        <v>3</v>
      </c>
      <c r="C3" s="11" t="s">
        <v>21</v>
      </c>
      <c r="D3" s="12"/>
      <c r="E3" s="12"/>
      <c r="F3" s="12"/>
      <c r="G3" s="13"/>
      <c r="H3" s="9" t="s">
        <v>22</v>
      </c>
      <c r="I3" s="15"/>
      <c r="J3" s="15"/>
      <c r="K3" s="36" t="s">
        <v>23</v>
      </c>
    </row>
    <row r="4" ht="30" customHeight="1" spans="1:11">
      <c r="A4" s="9"/>
      <c r="B4" s="10"/>
      <c r="C4" s="14" t="s">
        <v>24</v>
      </c>
      <c r="D4" s="14" t="s">
        <v>7</v>
      </c>
      <c r="E4" s="14" t="s">
        <v>25</v>
      </c>
      <c r="F4" s="14" t="s">
        <v>9</v>
      </c>
      <c r="G4" s="15" t="s">
        <v>10</v>
      </c>
      <c r="H4" s="9" t="s">
        <v>26</v>
      </c>
      <c r="I4" s="15" t="s">
        <v>27</v>
      </c>
      <c r="J4" s="15" t="s">
        <v>28</v>
      </c>
      <c r="K4" s="37"/>
    </row>
    <row r="5" s="1" customFormat="1" ht="25" customHeight="1" spans="1:11">
      <c r="A5" s="16" t="s">
        <v>11</v>
      </c>
      <c r="B5" s="17" t="s">
        <v>29</v>
      </c>
      <c r="C5" s="18">
        <f>C6+C10+C15</f>
        <v>368.57</v>
      </c>
      <c r="D5" s="18"/>
      <c r="E5" s="18"/>
      <c r="F5" s="18"/>
      <c r="G5" s="18">
        <f>C5+E5</f>
        <v>368.57</v>
      </c>
      <c r="H5" s="16"/>
      <c r="I5" s="18"/>
      <c r="J5" s="26"/>
      <c r="K5" s="38">
        <f>G5/G27*100</f>
        <v>92.2024315805274</v>
      </c>
    </row>
    <row r="6" s="1" customFormat="1" ht="25" customHeight="1" spans="1:11">
      <c r="A6" s="19">
        <v>1</v>
      </c>
      <c r="B6" s="20" t="s">
        <v>30</v>
      </c>
      <c r="C6" s="21">
        <f>C7+C8+C9</f>
        <v>117.05</v>
      </c>
      <c r="D6" s="22"/>
      <c r="E6" s="22"/>
      <c r="F6" s="22"/>
      <c r="G6" s="21">
        <f t="shared" ref="G5:G19" si="0">C6+E6</f>
        <v>117.05</v>
      </c>
      <c r="H6" s="23" t="s">
        <v>31</v>
      </c>
      <c r="I6" s="22">
        <f>I7+I8+I9</f>
        <v>8841</v>
      </c>
      <c r="J6" s="22">
        <f t="shared" ref="J6:J19" si="1">C6/I6*10000</f>
        <v>132.394525506164</v>
      </c>
      <c r="K6" s="39"/>
    </row>
    <row r="7" s="1" customFormat="1" ht="25" customHeight="1" spans="1:11">
      <c r="A7" s="19">
        <v>1.1</v>
      </c>
      <c r="B7" s="24" t="s">
        <v>32</v>
      </c>
      <c r="C7" s="25">
        <v>55.88</v>
      </c>
      <c r="D7" s="22"/>
      <c r="E7" s="22"/>
      <c r="F7" s="26"/>
      <c r="G7" s="25">
        <f t="shared" si="0"/>
        <v>55.88</v>
      </c>
      <c r="H7" s="19" t="s">
        <v>31</v>
      </c>
      <c r="I7" s="26">
        <v>5090</v>
      </c>
      <c r="J7" s="26">
        <f t="shared" si="1"/>
        <v>109.783889980354</v>
      </c>
      <c r="K7" s="39"/>
    </row>
    <row r="8" s="1" customFormat="1" ht="25" customHeight="1" spans="1:11">
      <c r="A8" s="19">
        <v>1.2</v>
      </c>
      <c r="B8" s="24" t="s">
        <v>33</v>
      </c>
      <c r="C8" s="25">
        <v>37.15</v>
      </c>
      <c r="D8" s="22"/>
      <c r="E8" s="22"/>
      <c r="F8" s="26"/>
      <c r="G8" s="25">
        <f t="shared" si="0"/>
        <v>37.15</v>
      </c>
      <c r="H8" s="19" t="s">
        <v>31</v>
      </c>
      <c r="I8" s="26">
        <v>2161</v>
      </c>
      <c r="J8" s="26">
        <f t="shared" si="1"/>
        <v>171.911152244331</v>
      </c>
      <c r="K8" s="39"/>
    </row>
    <row r="9" s="1" customFormat="1" ht="25" customHeight="1" spans="1:11">
      <c r="A9" s="19">
        <v>1.3</v>
      </c>
      <c r="B9" s="24" t="s">
        <v>34</v>
      </c>
      <c r="C9" s="25">
        <v>24.02</v>
      </c>
      <c r="D9" s="18"/>
      <c r="E9" s="18"/>
      <c r="F9" s="18"/>
      <c r="G9" s="25">
        <f t="shared" si="0"/>
        <v>24.02</v>
      </c>
      <c r="H9" s="19" t="s">
        <v>31</v>
      </c>
      <c r="I9" s="26">
        <v>1590</v>
      </c>
      <c r="J9" s="26">
        <f t="shared" si="1"/>
        <v>151.069182389937</v>
      </c>
      <c r="K9" s="18"/>
    </row>
    <row r="10" s="1" customFormat="1" ht="25" customHeight="1" spans="1:11">
      <c r="A10" s="19">
        <v>2</v>
      </c>
      <c r="B10" s="20" t="s">
        <v>35</v>
      </c>
      <c r="C10" s="27">
        <f>C11+C12+C13+C14</f>
        <v>118.19</v>
      </c>
      <c r="D10" s="18"/>
      <c r="E10" s="18"/>
      <c r="F10" s="18"/>
      <c r="G10" s="21">
        <f t="shared" si="0"/>
        <v>118.19</v>
      </c>
      <c r="H10" s="28"/>
      <c r="I10" s="40">
        <f>I11+I12+I13+I14</f>
        <v>7609.36</v>
      </c>
      <c r="J10" s="22">
        <f t="shared" si="1"/>
        <v>155.321866753577</v>
      </c>
      <c r="K10" s="18"/>
    </row>
    <row r="11" s="1" customFormat="1" ht="25" customHeight="1" spans="1:11">
      <c r="A11" s="19">
        <v>2.1</v>
      </c>
      <c r="B11" s="24" t="s">
        <v>36</v>
      </c>
      <c r="C11" s="29">
        <v>25.12</v>
      </c>
      <c r="D11" s="22"/>
      <c r="E11" s="22"/>
      <c r="F11" s="26"/>
      <c r="G11" s="25">
        <f t="shared" si="0"/>
        <v>25.12</v>
      </c>
      <c r="H11" s="19" t="s">
        <v>31</v>
      </c>
      <c r="I11" s="26">
        <v>1527.9</v>
      </c>
      <c r="J11" s="26">
        <f t="shared" si="1"/>
        <v>164.408665488579</v>
      </c>
      <c r="K11" s="18"/>
    </row>
    <row r="12" s="1" customFormat="1" ht="25" customHeight="1" spans="1:11">
      <c r="A12" s="19">
        <v>2.2</v>
      </c>
      <c r="B12" s="24" t="s">
        <v>37</v>
      </c>
      <c r="C12" s="25">
        <v>51.82</v>
      </c>
      <c r="D12" s="22"/>
      <c r="E12" s="22"/>
      <c r="F12" s="26"/>
      <c r="G12" s="25">
        <f t="shared" si="0"/>
        <v>51.82</v>
      </c>
      <c r="H12" s="19" t="s">
        <v>31</v>
      </c>
      <c r="I12" s="26">
        <v>3876.4</v>
      </c>
      <c r="J12" s="26">
        <f t="shared" si="1"/>
        <v>133.680734702301</v>
      </c>
      <c r="K12" s="18"/>
    </row>
    <row r="13" s="1" customFormat="1" ht="25" customHeight="1" spans="1:11">
      <c r="A13" s="19">
        <v>2.3</v>
      </c>
      <c r="B13" s="24" t="s">
        <v>38</v>
      </c>
      <c r="C13" s="25">
        <v>20.47</v>
      </c>
      <c r="D13" s="22"/>
      <c r="E13" s="22"/>
      <c r="F13" s="26"/>
      <c r="G13" s="25">
        <f t="shared" si="0"/>
        <v>20.47</v>
      </c>
      <c r="H13" s="19" t="s">
        <v>31</v>
      </c>
      <c r="I13" s="26">
        <v>1214.4</v>
      </c>
      <c r="J13" s="26">
        <f t="shared" si="1"/>
        <v>168.560606060606</v>
      </c>
      <c r="K13" s="18"/>
    </row>
    <row r="14" ht="25" customHeight="1" spans="1:11">
      <c r="A14" s="19">
        <v>2.4</v>
      </c>
      <c r="B14" s="30" t="s">
        <v>39</v>
      </c>
      <c r="C14" s="25">
        <v>20.78</v>
      </c>
      <c r="D14" s="18"/>
      <c r="E14" s="18"/>
      <c r="F14" s="18"/>
      <c r="G14" s="25">
        <v>20.78</v>
      </c>
      <c r="H14" s="19" t="s">
        <v>31</v>
      </c>
      <c r="I14" s="41">
        <v>990.66</v>
      </c>
      <c r="J14" s="26">
        <f t="shared" si="1"/>
        <v>209.759150465346</v>
      </c>
      <c r="K14" s="42"/>
    </row>
    <row r="15" customFormat="1" ht="25" customHeight="1" spans="1:11">
      <c r="A15" s="23">
        <v>3</v>
      </c>
      <c r="B15" s="20" t="s">
        <v>40</v>
      </c>
      <c r="C15" s="27">
        <v>133.33</v>
      </c>
      <c r="D15" s="31"/>
      <c r="E15" s="31"/>
      <c r="F15" s="31"/>
      <c r="G15" s="21">
        <v>133.33</v>
      </c>
      <c r="H15" s="32"/>
      <c r="I15" s="43">
        <f>I16+I17+I18+I19</f>
        <v>13546.73</v>
      </c>
      <c r="J15" s="22">
        <f t="shared" si="1"/>
        <v>98.4222760769573</v>
      </c>
      <c r="K15" s="44"/>
    </row>
    <row r="16" customFormat="1" ht="25" customHeight="1" spans="1:11">
      <c r="A16" s="19">
        <v>3.1</v>
      </c>
      <c r="B16" s="30" t="s">
        <v>41</v>
      </c>
      <c r="C16" s="25">
        <v>56.57</v>
      </c>
      <c r="D16" s="22"/>
      <c r="E16" s="22"/>
      <c r="F16" s="26"/>
      <c r="G16" s="25">
        <f t="shared" si="0"/>
        <v>56.57</v>
      </c>
      <c r="H16" s="19" t="s">
        <v>31</v>
      </c>
      <c r="I16" s="26">
        <v>5548.27</v>
      </c>
      <c r="J16" s="26">
        <f t="shared" si="1"/>
        <v>101.959709963646</v>
      </c>
      <c r="K16" s="44"/>
    </row>
    <row r="17" customFormat="1" ht="25" customHeight="1" spans="1:11">
      <c r="A17" s="19">
        <v>3.2</v>
      </c>
      <c r="B17" s="30" t="s">
        <v>32</v>
      </c>
      <c r="C17" s="25">
        <v>52.76</v>
      </c>
      <c r="D17" s="22"/>
      <c r="E17" s="22"/>
      <c r="F17" s="26"/>
      <c r="G17" s="25">
        <f t="shared" si="0"/>
        <v>52.76</v>
      </c>
      <c r="H17" s="19" t="s">
        <v>31</v>
      </c>
      <c r="I17" s="26">
        <v>5750.42</v>
      </c>
      <c r="J17" s="26">
        <f t="shared" si="1"/>
        <v>91.7498200131469</v>
      </c>
      <c r="K17" s="44"/>
    </row>
    <row r="18" customFormat="1" ht="25" customHeight="1" spans="1:11">
      <c r="A18" s="19">
        <v>3.3</v>
      </c>
      <c r="B18" s="24" t="s">
        <v>42</v>
      </c>
      <c r="C18" s="25">
        <v>22.87</v>
      </c>
      <c r="D18" s="22"/>
      <c r="E18" s="22"/>
      <c r="F18" s="26"/>
      <c r="G18" s="25">
        <f t="shared" si="0"/>
        <v>22.87</v>
      </c>
      <c r="H18" s="19" t="s">
        <v>31</v>
      </c>
      <c r="I18" s="26">
        <v>2206.54</v>
      </c>
      <c r="J18" s="26">
        <f t="shared" si="1"/>
        <v>103.646432876812</v>
      </c>
      <c r="K18" s="44"/>
    </row>
    <row r="19" customFormat="1" ht="25" customHeight="1" spans="1:11">
      <c r="A19" s="19">
        <v>3.4</v>
      </c>
      <c r="B19" s="30" t="s">
        <v>43</v>
      </c>
      <c r="C19" s="25">
        <v>1.13</v>
      </c>
      <c r="D19" s="18"/>
      <c r="E19" s="18"/>
      <c r="F19" s="18"/>
      <c r="G19" s="25">
        <f t="shared" si="0"/>
        <v>1.13</v>
      </c>
      <c r="H19" s="19" t="s">
        <v>31</v>
      </c>
      <c r="I19" s="41">
        <v>41.5</v>
      </c>
      <c r="J19" s="26">
        <f t="shared" si="1"/>
        <v>272.289156626506</v>
      </c>
      <c r="K19" s="44"/>
    </row>
    <row r="20" s="1" customFormat="1" ht="25" customHeight="1" spans="1:11">
      <c r="A20" s="16" t="s">
        <v>13</v>
      </c>
      <c r="B20" s="17" t="s">
        <v>14</v>
      </c>
      <c r="C20" s="18"/>
      <c r="D20" s="18"/>
      <c r="E20" s="18"/>
      <c r="F20" s="18">
        <f>SUM(F21:F25)</f>
        <v>19.53421</v>
      </c>
      <c r="G20" s="18">
        <f>SUM(G21:G25)</f>
        <v>19.53421</v>
      </c>
      <c r="H20" s="16"/>
      <c r="I20" s="18"/>
      <c r="J20" s="18"/>
      <c r="K20" s="18">
        <f>G20/G27*100</f>
        <v>4.88672887376795</v>
      </c>
    </row>
    <row r="21" s="2" customFormat="1" ht="25" customHeight="1" spans="1:11">
      <c r="A21" s="19">
        <v>1</v>
      </c>
      <c r="B21" s="33" t="s">
        <v>44</v>
      </c>
      <c r="C21" s="26"/>
      <c r="D21" s="26"/>
      <c r="E21" s="26"/>
      <c r="F21" s="26">
        <f>G5*1.8%</f>
        <v>6.63426</v>
      </c>
      <c r="G21" s="26">
        <f t="shared" ref="G21:G26" si="2">F21</f>
        <v>6.63426</v>
      </c>
      <c r="H21" s="34" t="s">
        <v>45</v>
      </c>
      <c r="I21" s="45"/>
      <c r="J21" s="46"/>
      <c r="K21" s="9"/>
    </row>
    <row r="22" s="2" customFormat="1" ht="25" customHeight="1" spans="1:11">
      <c r="A22" s="19">
        <v>2</v>
      </c>
      <c r="B22" s="33" t="s">
        <v>46</v>
      </c>
      <c r="C22" s="26"/>
      <c r="D22" s="26"/>
      <c r="E22" s="26"/>
      <c r="F22" s="26">
        <f>G5*0.8%</f>
        <v>2.94856</v>
      </c>
      <c r="G22" s="26">
        <f t="shared" si="2"/>
        <v>2.94856</v>
      </c>
      <c r="H22" s="34" t="s">
        <v>47</v>
      </c>
      <c r="I22" s="45"/>
      <c r="J22" s="46"/>
      <c r="K22" s="9"/>
    </row>
    <row r="23" s="2" customFormat="1" ht="25" customHeight="1" spans="1:11">
      <c r="A23" s="19">
        <v>3</v>
      </c>
      <c r="B23" s="33" t="s">
        <v>48</v>
      </c>
      <c r="C23" s="26"/>
      <c r="D23" s="26"/>
      <c r="E23" s="26"/>
      <c r="F23" s="26">
        <f>G5*0.7%</f>
        <v>2.57999</v>
      </c>
      <c r="G23" s="26">
        <f t="shared" si="2"/>
        <v>2.57999</v>
      </c>
      <c r="H23" s="34" t="s">
        <v>49</v>
      </c>
      <c r="I23" s="45"/>
      <c r="J23" s="46"/>
      <c r="K23" s="9"/>
    </row>
    <row r="24" s="2" customFormat="1" ht="25" customHeight="1" spans="1:11">
      <c r="A24" s="19">
        <v>4</v>
      </c>
      <c r="B24" s="35" t="s">
        <v>50</v>
      </c>
      <c r="C24" s="26"/>
      <c r="D24" s="26"/>
      <c r="E24" s="26"/>
      <c r="F24" s="26">
        <v>0</v>
      </c>
      <c r="G24" s="26">
        <f t="shared" si="2"/>
        <v>0</v>
      </c>
      <c r="H24" s="34" t="s">
        <v>51</v>
      </c>
      <c r="I24" s="45"/>
      <c r="J24" s="46"/>
      <c r="K24" s="9"/>
    </row>
    <row r="25" s="2" customFormat="1" ht="25" customHeight="1" spans="1:11">
      <c r="A25" s="19">
        <v>5</v>
      </c>
      <c r="B25" s="33" t="s">
        <v>52</v>
      </c>
      <c r="C25" s="26"/>
      <c r="D25" s="26"/>
      <c r="E25" s="26"/>
      <c r="F25" s="26">
        <f>G5*2%</f>
        <v>7.3714</v>
      </c>
      <c r="G25" s="26">
        <f t="shared" si="2"/>
        <v>7.3714</v>
      </c>
      <c r="H25" s="34" t="s">
        <v>53</v>
      </c>
      <c r="I25" s="45"/>
      <c r="J25" s="46"/>
      <c r="K25" s="9"/>
    </row>
    <row r="26" s="1" customFormat="1" ht="25" customHeight="1" spans="1:11">
      <c r="A26" s="16" t="s">
        <v>15</v>
      </c>
      <c r="B26" s="17" t="s">
        <v>16</v>
      </c>
      <c r="C26" s="18"/>
      <c r="D26" s="18"/>
      <c r="E26" s="18"/>
      <c r="F26" s="18">
        <f>(G5+G20)*3%</f>
        <v>11.6431263</v>
      </c>
      <c r="G26" s="18">
        <f t="shared" si="2"/>
        <v>11.6431263</v>
      </c>
      <c r="H26" s="34" t="s">
        <v>54</v>
      </c>
      <c r="I26" s="45"/>
      <c r="J26" s="46"/>
      <c r="K26" s="18">
        <f>G26/G27*100</f>
        <v>2.91267481362886</v>
      </c>
    </row>
    <row r="27" s="1" customFormat="1" ht="25" customHeight="1" spans="1:11">
      <c r="A27" s="16" t="s">
        <v>17</v>
      </c>
      <c r="B27" s="17" t="s">
        <v>18</v>
      </c>
      <c r="C27" s="18">
        <f>C5</f>
        <v>368.57</v>
      </c>
      <c r="D27" s="18"/>
      <c r="E27" s="18"/>
      <c r="F27" s="18">
        <f>F5+F20+F26</f>
        <v>31.1773363</v>
      </c>
      <c r="G27" s="18">
        <v>399.74</v>
      </c>
      <c r="H27" s="16"/>
      <c r="I27" s="18"/>
      <c r="J27" s="22"/>
      <c r="K27" s="16">
        <v>100</v>
      </c>
    </row>
    <row r="28" ht="33" customHeight="1"/>
    <row r="32" ht="42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</sheetData>
  <mergeCells count="13">
    <mergeCell ref="A1:J1"/>
    <mergeCell ref="A2:K2"/>
    <mergeCell ref="C3:G3"/>
    <mergeCell ref="H3:J3"/>
    <mergeCell ref="H21:J21"/>
    <mergeCell ref="H22:J22"/>
    <mergeCell ref="H23:J23"/>
    <mergeCell ref="H24:J24"/>
    <mergeCell ref="H25:J25"/>
    <mergeCell ref="H26:J26"/>
    <mergeCell ref="A3:A4"/>
    <mergeCell ref="B3:B4"/>
    <mergeCell ref="K3:K4"/>
  </mergeCells>
  <pageMargins left="0.393055555555556" right="0.393055555555556" top="0.275" bottom="0.196527777777778" header="0.0784722222222222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牛一丁</dc:creator>
  <cp:lastModifiedBy>Schatten.</cp:lastModifiedBy>
  <dcterms:created xsi:type="dcterms:W3CDTF">2021-06-15T02:46:00Z</dcterms:created>
  <dcterms:modified xsi:type="dcterms:W3CDTF">2025-06-23T02:32:39Z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884A01D18C6B4FF6997EB6FC10A87BFB_13</vt:lpwstr>
  </property>
  <property fmtid="{D5CDD505-2E9C-101B-9397-08002B2CF9AE}" pid="3" name="KSOProductBuildVer">
    <vt:lpwstr>2052-12.1.0.15990</vt:lpwstr>
  </property>
</Properties>
</file>